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mailfresnostate-my.sharepoint.com/personal/wwesterfied_mail_fresnostate_edu/Documents/"/>
    </mc:Choice>
  </mc:AlternateContent>
  <xr:revisionPtr revIDLastSave="0" documentId="8_{F0A1B09F-2EA2-46FD-B413-4313293B2889}" xr6:coauthVersionLast="47" xr6:coauthVersionMax="47" xr10:uidLastSave="{00000000-0000-0000-0000-000000000000}"/>
  <bookViews>
    <workbookView xWindow="0" yWindow="740" windowWidth="30240" windowHeight="18900" firstSheet="3" activeTab="3" xr2:uid="{AADDBCEC-19A8-BF4B-B0A7-D93718CFF20D}"/>
  </bookViews>
  <sheets>
    <sheet name="Bike Sales Report" sheetId="1" r:id="rId1"/>
    <sheet name="scenario 1(35%)" sheetId="3" r:id="rId2"/>
    <sheet name="senario 2(supply)" sheetId="4" r:id="rId3"/>
    <sheet name="senario( Don’t pay self)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5" l="1"/>
  <c r="B36" i="5"/>
  <c r="B44" i="5" s="1"/>
  <c r="A20" i="5"/>
  <c r="C7" i="5"/>
  <c r="D16" i="5" s="1"/>
  <c r="C6" i="5"/>
  <c r="D15" i="5" s="1"/>
  <c r="C5" i="5"/>
  <c r="D14" i="5" s="1"/>
  <c r="C4" i="5"/>
  <c r="D13" i="5" s="1"/>
  <c r="C3" i="5"/>
  <c r="D12" i="5" s="1"/>
  <c r="C2" i="5"/>
  <c r="D11" i="5" s="1"/>
  <c r="D14" i="4"/>
  <c r="B36" i="4"/>
  <c r="B44" i="4" s="1"/>
  <c r="A20" i="4"/>
  <c r="D16" i="4"/>
  <c r="D15" i="4"/>
  <c r="D11" i="4"/>
  <c r="D13" i="4"/>
  <c r="D12" i="4"/>
  <c r="A20" i="3"/>
  <c r="B36" i="3"/>
  <c r="B44" i="3" s="1"/>
  <c r="C26" i="3"/>
  <c r="C25" i="3"/>
  <c r="C28" i="3"/>
  <c r="C7" i="3"/>
  <c r="D16" i="3" s="1"/>
  <c r="C6" i="3"/>
  <c r="D15" i="3" s="1"/>
  <c r="C5" i="3"/>
  <c r="D14" i="3" s="1"/>
  <c r="C4" i="3"/>
  <c r="D13" i="3" s="1"/>
  <c r="C3" i="3"/>
  <c r="D12" i="3" s="1"/>
  <c r="C2" i="3"/>
  <c r="D11" i="3" s="1"/>
  <c r="A20" i="1"/>
  <c r="C24" i="1"/>
  <c r="C25" i="1"/>
  <c r="C26" i="1"/>
  <c r="C27" i="1"/>
  <c r="C28" i="1"/>
  <c r="C23" i="1"/>
  <c r="B36" i="1"/>
  <c r="B44" i="1" s="1"/>
  <c r="C7" i="1"/>
  <c r="D16" i="1" s="1"/>
  <c r="C6" i="1"/>
  <c r="D15" i="1" s="1"/>
  <c r="C5" i="1"/>
  <c r="D14" i="1" s="1"/>
  <c r="C4" i="1"/>
  <c r="D13" i="1" s="1"/>
  <c r="C3" i="1"/>
  <c r="D12" i="1" s="1"/>
  <c r="C2" i="1"/>
  <c r="D11" i="1" s="1"/>
  <c r="D23" i="1" l="1"/>
  <c r="D28" i="1"/>
  <c r="D27" i="1"/>
  <c r="D26" i="1"/>
  <c r="D25" i="1"/>
  <c r="D24" i="1"/>
  <c r="D17" i="3"/>
  <c r="B42" i="3" s="1"/>
  <c r="D28" i="3"/>
  <c r="D25" i="3"/>
  <c r="D26" i="3"/>
  <c r="C28" i="4"/>
  <c r="D28" i="4" s="1"/>
  <c r="C26" i="4"/>
  <c r="D26" i="4" s="1"/>
  <c r="C25" i="4"/>
  <c r="D25" i="4" s="1"/>
  <c r="D17" i="5"/>
  <c r="B42" i="5" s="1"/>
  <c r="C28" i="5"/>
  <c r="D28" i="5" s="1"/>
  <c r="C23" i="5"/>
  <c r="C26" i="5"/>
  <c r="D26" i="5" s="1"/>
  <c r="C25" i="5"/>
  <c r="D25" i="5" s="1"/>
  <c r="D23" i="5"/>
  <c r="C27" i="5"/>
  <c r="D27" i="5" s="1"/>
  <c r="C24" i="5"/>
  <c r="D24" i="5" s="1"/>
  <c r="D17" i="4"/>
  <c r="B42" i="4" s="1"/>
  <c r="C23" i="4"/>
  <c r="D23" i="4" s="1"/>
  <c r="C27" i="4"/>
  <c r="D27" i="4" s="1"/>
  <c r="C24" i="4"/>
  <c r="D24" i="4" s="1"/>
  <c r="C23" i="3"/>
  <c r="D23" i="3" s="1"/>
  <c r="C27" i="3"/>
  <c r="D27" i="3" s="1"/>
  <c r="C24" i="3"/>
  <c r="D24" i="3" s="1"/>
  <c r="D29" i="1"/>
  <c r="B41" i="1" s="1"/>
  <c r="D17" i="1"/>
  <c r="B42" i="1" s="1"/>
  <c r="D29" i="5" l="1"/>
  <c r="B41" i="5" s="1"/>
  <c r="B43" i="5" s="1"/>
  <c r="B45" i="5" s="1"/>
  <c r="D29" i="4"/>
  <c r="B41" i="4" s="1"/>
  <c r="B43" i="4" s="1"/>
  <c r="B45" i="4" s="1"/>
  <c r="D29" i="3"/>
  <c r="B41" i="3" s="1"/>
  <c r="B43" i="3" s="1"/>
  <c r="B45" i="3" s="1"/>
  <c r="B43" i="1"/>
  <c r="B45" i="1" s="1"/>
</calcChain>
</file>

<file path=xl/sharedStrings.xml><?xml version="1.0" encoding="utf-8"?>
<sst xmlns="http://schemas.openxmlformats.org/spreadsheetml/2006/main" count="248" uniqueCount="34">
  <si>
    <t>Manufacturer</t>
  </si>
  <si>
    <t>Model</t>
  </si>
  <si>
    <t>Projected sales</t>
  </si>
  <si>
    <t>GBI</t>
  </si>
  <si>
    <t>DXT</t>
  </si>
  <si>
    <t>PXT</t>
  </si>
  <si>
    <t>Cannondale</t>
  </si>
  <si>
    <t>Topstone</t>
  </si>
  <si>
    <t>Trek</t>
  </si>
  <si>
    <t>Domane</t>
  </si>
  <si>
    <t>Giant</t>
  </si>
  <si>
    <t>Talon</t>
  </si>
  <si>
    <t>Salsa</t>
  </si>
  <si>
    <t>Warbird</t>
  </si>
  <si>
    <t>Cost Each</t>
  </si>
  <si>
    <t>Total Cost</t>
  </si>
  <si>
    <t xml:space="preserve">GBI </t>
  </si>
  <si>
    <t>Total Cost of Projected sales</t>
  </si>
  <si>
    <t xml:space="preserve">Mark Up: </t>
  </si>
  <si>
    <t xml:space="preserve">Margin </t>
  </si>
  <si>
    <t>Selling  Price</t>
  </si>
  <si>
    <t>Sales Income</t>
  </si>
  <si>
    <t>Total  Projected sales</t>
  </si>
  <si>
    <t>Fixed Cost per Year</t>
  </si>
  <si>
    <t>Rent</t>
  </si>
  <si>
    <t>Utilities</t>
  </si>
  <si>
    <t>Payroll</t>
  </si>
  <si>
    <t>Total fixed costs</t>
  </si>
  <si>
    <t>Profit and Loss Calculations</t>
  </si>
  <si>
    <t>Total Projected Sales</t>
  </si>
  <si>
    <t>Total cost of Projected Sales</t>
  </si>
  <si>
    <t>Gross Profit</t>
  </si>
  <si>
    <t>Total Fixed Cost</t>
  </si>
  <si>
    <t>Net Profit(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</si>
</sst>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9" fontId="0" fillId="0" borderId="0" xfId="2" applyFont="1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Income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 w="349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98-6345-8F8E-55D4192661A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98-6345-8F8E-55D4192661A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98-6345-8F8E-55D4192661A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98-6345-8F8E-55D4192661A5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98-6345-8F8E-55D4192661A5}"/>
              </c:ext>
            </c:extLst>
          </c:dPt>
          <c:val>
            <c:numRef>
              <c:f>'Bike Sales Report'!$D$23:$D$28</c:f>
              <c:numCache>
                <c:formatCode>_("$"* #,##0.00_);_("$"* \(#,##0.00\);_("$"* "-"??_);_(@_)</c:formatCode>
                <c:ptCount val="6"/>
                <c:pt idx="0">
                  <c:v>53459.126000000004</c:v>
                </c:pt>
                <c:pt idx="1">
                  <c:v>87017.707599999994</c:v>
                </c:pt>
                <c:pt idx="2">
                  <c:v>80797.590500000006</c:v>
                </c:pt>
                <c:pt idx="3">
                  <c:v>57287.477500000001</c:v>
                </c:pt>
                <c:pt idx="4">
                  <c:v>74823.116800000003</c:v>
                </c:pt>
                <c:pt idx="5">
                  <c:v>41019.920500000007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8-6345-8F8E-55D41926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6166607"/>
        <c:axId val="528834368"/>
      </c:barChart>
      <c:catAx>
        <c:axId val="8061666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34368"/>
        <c:crosses val="autoZero"/>
        <c:auto val="1"/>
        <c:lblAlgn val="ctr"/>
        <c:lblOffset val="100"/>
        <c:noMultiLvlLbl val="0"/>
      </c:catAx>
      <c:valAx>
        <c:axId val="52883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166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Income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 w="349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FF-8E48-8F62-D402E9BA8FD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FF-8E48-8F62-D402E9BA8FDF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FF-8E48-8F62-D402E9BA8F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FF-8E48-8F62-D402E9BA8FD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FF-8E48-8F62-D402E9BA8FDF}"/>
              </c:ext>
            </c:extLst>
          </c:dPt>
          <c:val>
            <c:numRef>
              <c:f>'scenario 1(35%)'!$D$23:$D$28</c:f>
              <c:numCache>
                <c:formatCode>_("$"* #,##0.00_);_("$"* \(#,##0.00\);_("$"* "-"??_);_(@_)</c:formatCode>
                <c:ptCount val="6"/>
                <c:pt idx="0">
                  <c:v>56826.630000000005</c:v>
                </c:pt>
                <c:pt idx="1">
                  <c:v>92499.137999999992</c:v>
                </c:pt>
                <c:pt idx="2">
                  <c:v>85887.202500000014</c:v>
                </c:pt>
                <c:pt idx="3">
                  <c:v>60896.137499999997</c:v>
                </c:pt>
                <c:pt idx="4">
                  <c:v>79536.384000000005</c:v>
                </c:pt>
                <c:pt idx="5">
                  <c:v>43603.852500000008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FF-8E48-8F62-D402E9BA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6166607"/>
        <c:axId val="528834368"/>
      </c:barChart>
      <c:catAx>
        <c:axId val="8061666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34368"/>
        <c:crosses val="autoZero"/>
        <c:auto val="1"/>
        <c:lblAlgn val="ctr"/>
        <c:lblOffset val="100"/>
        <c:noMultiLvlLbl val="0"/>
      </c:catAx>
      <c:valAx>
        <c:axId val="52883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166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Income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 w="349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C7-EC44-9D89-265381FA56D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C7-EC44-9D89-265381FA56DA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C7-EC44-9D89-265381FA56D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C7-EC44-9D89-265381FA56DA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C7-EC44-9D89-265381FA56DA}"/>
              </c:ext>
            </c:extLst>
          </c:dPt>
          <c:val>
            <c:numRef>
              <c:f>'senario 2(supply)'!$D$23:$D$28</c:f>
              <c:numCache>
                <c:formatCode>_("$"* #,##0.00_);_("$"* \(#,##0.00\);_("$"* "-"??_);_(@_)</c:formatCode>
                <c:ptCount val="6"/>
                <c:pt idx="0">
                  <c:v>61096.144</c:v>
                </c:pt>
                <c:pt idx="1">
                  <c:v>95866.965999999986</c:v>
                </c:pt>
                <c:pt idx="2">
                  <c:v>88142.826000000001</c:v>
                </c:pt>
                <c:pt idx="3">
                  <c:v>137489.946</c:v>
                </c:pt>
                <c:pt idx="4">
                  <c:v>102881.7856</c:v>
                </c:pt>
                <c:pt idx="5">
                  <c:v>12064.682500000001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C7-EC44-9D89-265381FA5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6166607"/>
        <c:axId val="528834368"/>
      </c:barChart>
      <c:catAx>
        <c:axId val="8061666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34368"/>
        <c:crosses val="autoZero"/>
        <c:auto val="1"/>
        <c:lblAlgn val="ctr"/>
        <c:lblOffset val="100"/>
        <c:noMultiLvlLbl val="0"/>
      </c:catAx>
      <c:valAx>
        <c:axId val="52883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166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Income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 w="349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0-F945-92CE-C6878D96ED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0-F945-92CE-C6878D96ED0F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0-F945-92CE-C6878D96ED0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0-F945-92CE-C6878D96ED0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30-F945-92CE-C6878D96ED0F}"/>
              </c:ext>
            </c:extLst>
          </c:dPt>
          <c:val>
            <c:numRef>
              <c:f>'senario( Don’t pay self)'!$D$23:$D$28</c:f>
              <c:numCache>
                <c:formatCode>_("$"* #,##0.00_);_("$"* \(#,##0.00\);_("$"* "-"??_);_(@_)</c:formatCode>
                <c:ptCount val="6"/>
                <c:pt idx="0">
                  <c:v>53459.126000000004</c:v>
                </c:pt>
                <c:pt idx="1">
                  <c:v>87017.707599999994</c:v>
                </c:pt>
                <c:pt idx="2">
                  <c:v>80797.590500000006</c:v>
                </c:pt>
                <c:pt idx="3">
                  <c:v>57287.477500000001</c:v>
                </c:pt>
                <c:pt idx="4">
                  <c:v>74823.116800000003</c:v>
                </c:pt>
                <c:pt idx="5">
                  <c:v>41019.920500000007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30-F945-92CE-C6878D96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6166607"/>
        <c:axId val="528834368"/>
      </c:barChart>
      <c:catAx>
        <c:axId val="8061666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34368"/>
        <c:crosses val="autoZero"/>
        <c:auto val="1"/>
        <c:lblAlgn val="ctr"/>
        <c:lblOffset val="100"/>
        <c:noMultiLvlLbl val="0"/>
      </c:catAx>
      <c:valAx>
        <c:axId val="52883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166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33</xdr:row>
      <xdr:rowOff>38100</xdr:rowOff>
    </xdr:from>
    <xdr:to>
      <xdr:col>5</xdr:col>
      <xdr:colOff>577850</xdr:colOff>
      <xdr:row>46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D28F1F-BA43-1D13-67D1-0F5D2B331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33</xdr:row>
      <xdr:rowOff>38100</xdr:rowOff>
    </xdr:from>
    <xdr:to>
      <xdr:col>5</xdr:col>
      <xdr:colOff>577850</xdr:colOff>
      <xdr:row>46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12BB6C-2AD3-E941-A810-C5A8D6E80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33</xdr:row>
      <xdr:rowOff>38100</xdr:rowOff>
    </xdr:from>
    <xdr:to>
      <xdr:col>5</xdr:col>
      <xdr:colOff>577850</xdr:colOff>
      <xdr:row>46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6B40A4-1E59-A24A-A6E0-CA2824B48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33</xdr:row>
      <xdr:rowOff>38100</xdr:rowOff>
    </xdr:from>
    <xdr:to>
      <xdr:col>5</xdr:col>
      <xdr:colOff>577850</xdr:colOff>
      <xdr:row>46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076509-40E3-A44E-BAF7-29025DF1D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E418-8B74-F348-8264-78E975F73B26}">
  <dimension ref="A1:D45"/>
  <sheetViews>
    <sheetView topLeftCell="A9" workbookViewId="0">
      <selection activeCell="I44" sqref="I44"/>
    </sheetView>
  </sheetViews>
  <sheetFormatPr defaultColWidth="11" defaultRowHeight="15.95"/>
  <cols>
    <col min="1" max="1" width="23.625" customWidth="1"/>
    <col min="2" max="2" width="24" customWidth="1"/>
    <col min="3" max="3" width="25.125" customWidth="1"/>
    <col min="4" max="4" width="21.625" customWidth="1"/>
  </cols>
  <sheetData>
    <row r="1" spans="1:4">
      <c r="A1" t="s">
        <v>0</v>
      </c>
      <c r="B1" t="s">
        <v>1</v>
      </c>
      <c r="C1" t="s">
        <v>2</v>
      </c>
    </row>
    <row r="2" spans="1:4">
      <c r="A2" t="s">
        <v>3</v>
      </c>
      <c r="B2" t="s">
        <v>4</v>
      </c>
      <c r="C2">
        <f>35</f>
        <v>35</v>
      </c>
    </row>
    <row r="3" spans="1:4">
      <c r="A3" t="s">
        <v>3</v>
      </c>
      <c r="B3" t="s">
        <v>5</v>
      </c>
      <c r="C3">
        <f>59</f>
        <v>59</v>
      </c>
    </row>
    <row r="4" spans="1:4">
      <c r="A4" t="s">
        <v>6</v>
      </c>
      <c r="B4" t="s">
        <v>7</v>
      </c>
      <c r="C4">
        <f>55</f>
        <v>55</v>
      </c>
    </row>
    <row r="5" spans="1:4">
      <c r="A5" t="s">
        <v>8</v>
      </c>
      <c r="B5" t="s">
        <v>9</v>
      </c>
      <c r="C5">
        <f>25</f>
        <v>25</v>
      </c>
    </row>
    <row r="6" spans="1:4">
      <c r="A6" t="s">
        <v>10</v>
      </c>
      <c r="B6" t="s">
        <v>11</v>
      </c>
      <c r="C6">
        <f>64</f>
        <v>64</v>
      </c>
    </row>
    <row r="7" spans="1:4">
      <c r="A7" t="s">
        <v>12</v>
      </c>
      <c r="B7" t="s">
        <v>13</v>
      </c>
      <c r="C7">
        <f>17</f>
        <v>17</v>
      </c>
    </row>
    <row r="10" spans="1:4">
      <c r="A10" t="s">
        <v>0</v>
      </c>
      <c r="B10" t="s">
        <v>1</v>
      </c>
      <c r="C10" t="s">
        <v>14</v>
      </c>
      <c r="D10" t="s">
        <v>15</v>
      </c>
    </row>
    <row r="11" spans="1:4">
      <c r="A11" t="s">
        <v>16</v>
      </c>
      <c r="B11" t="s">
        <v>4</v>
      </c>
      <c r="C11" s="1">
        <v>1202.68</v>
      </c>
      <c r="D11" s="1">
        <f>C2*C11</f>
        <v>42093.8</v>
      </c>
    </row>
    <row r="12" spans="1:4">
      <c r="A12" t="s">
        <v>16</v>
      </c>
      <c r="B12" t="s">
        <v>5</v>
      </c>
      <c r="C12" s="1">
        <v>1161.32</v>
      </c>
      <c r="D12" s="1">
        <f t="shared" ref="D12:D16" si="0">C3*C12</f>
        <v>68517.87999999999</v>
      </c>
    </row>
    <row r="13" spans="1:4">
      <c r="A13" t="s">
        <v>6</v>
      </c>
      <c r="B13" t="s">
        <v>7</v>
      </c>
      <c r="C13" s="1">
        <v>1156.73</v>
      </c>
      <c r="D13" s="1">
        <f t="shared" si="0"/>
        <v>63620.15</v>
      </c>
    </row>
    <row r="14" spans="1:4">
      <c r="A14" t="s">
        <v>8</v>
      </c>
      <c r="B14" t="s">
        <v>9</v>
      </c>
      <c r="C14" s="1">
        <v>1804.33</v>
      </c>
      <c r="D14" s="1">
        <f t="shared" si="0"/>
        <v>45108.25</v>
      </c>
    </row>
    <row r="15" spans="1:4">
      <c r="A15" t="s">
        <v>10</v>
      </c>
      <c r="B15" t="s">
        <v>11</v>
      </c>
      <c r="C15" s="1">
        <v>920.56</v>
      </c>
      <c r="D15" s="1">
        <f t="shared" si="0"/>
        <v>58915.839999999997</v>
      </c>
    </row>
    <row r="16" spans="1:4">
      <c r="A16" t="s">
        <v>12</v>
      </c>
      <c r="B16" t="s">
        <v>13</v>
      </c>
      <c r="C16" s="1">
        <v>1899.95</v>
      </c>
      <c r="D16" s="1">
        <f t="shared" si="0"/>
        <v>32299.15</v>
      </c>
    </row>
    <row r="17" spans="1:4">
      <c r="B17" s="6" t="s">
        <v>17</v>
      </c>
      <c r="C17" s="6"/>
      <c r="D17" s="4">
        <f>D11+D12+D13+D14+D15+D16</f>
        <v>310555.07</v>
      </c>
    </row>
    <row r="19" spans="1:4">
      <c r="A19" t="s">
        <v>18</v>
      </c>
      <c r="B19" t="s">
        <v>19</v>
      </c>
    </row>
    <row r="20" spans="1:4">
      <c r="A20" s="2">
        <f>27%</f>
        <v>0.27</v>
      </c>
      <c r="B20">
        <v>1.27</v>
      </c>
    </row>
    <row r="22" spans="1:4">
      <c r="A22" t="s">
        <v>0</v>
      </c>
      <c r="B22" t="s">
        <v>1</v>
      </c>
      <c r="C22" t="s">
        <v>20</v>
      </c>
      <c r="D22" t="s">
        <v>21</v>
      </c>
    </row>
    <row r="23" spans="1:4">
      <c r="A23" t="s">
        <v>3</v>
      </c>
      <c r="B23" t="s">
        <v>4</v>
      </c>
      <c r="C23" s="4">
        <f>(1+$A$20)*C11</f>
        <v>1527.4036000000001</v>
      </c>
      <c r="D23" s="4">
        <f>C23*C2</f>
        <v>53459.126000000004</v>
      </c>
    </row>
    <row r="24" spans="1:4">
      <c r="A24" t="s">
        <v>3</v>
      </c>
      <c r="B24" t="s">
        <v>5</v>
      </c>
      <c r="C24" s="4">
        <f t="shared" ref="C24:C28" si="1">(1+$A$20)*C12</f>
        <v>1474.8763999999999</v>
      </c>
      <c r="D24" s="4">
        <f t="shared" ref="D24:D28" si="2">C24*C3</f>
        <v>87017.707599999994</v>
      </c>
    </row>
    <row r="25" spans="1:4">
      <c r="A25" t="s">
        <v>6</v>
      </c>
      <c r="B25" t="s">
        <v>7</v>
      </c>
      <c r="C25" s="4">
        <f t="shared" si="1"/>
        <v>1469.0471</v>
      </c>
      <c r="D25" s="4">
        <f t="shared" si="2"/>
        <v>80797.590500000006</v>
      </c>
    </row>
    <row r="26" spans="1:4">
      <c r="A26" t="s">
        <v>8</v>
      </c>
      <c r="B26" t="s">
        <v>9</v>
      </c>
      <c r="C26" s="4">
        <f t="shared" si="1"/>
        <v>2291.4991</v>
      </c>
      <c r="D26" s="4">
        <f t="shared" si="2"/>
        <v>57287.477500000001</v>
      </c>
    </row>
    <row r="27" spans="1:4">
      <c r="A27" t="s">
        <v>10</v>
      </c>
      <c r="B27" t="s">
        <v>11</v>
      </c>
      <c r="C27" s="4">
        <f t="shared" si="1"/>
        <v>1169.1112000000001</v>
      </c>
      <c r="D27" s="4">
        <f t="shared" si="2"/>
        <v>74823.116800000003</v>
      </c>
    </row>
    <row r="28" spans="1:4">
      <c r="A28" t="s">
        <v>12</v>
      </c>
      <c r="B28" t="s">
        <v>13</v>
      </c>
      <c r="C28" s="4">
        <f t="shared" si="1"/>
        <v>2412.9365000000003</v>
      </c>
      <c r="D28" s="4">
        <f t="shared" si="2"/>
        <v>41019.920500000007</v>
      </c>
    </row>
    <row r="29" spans="1:4">
      <c r="B29" s="6" t="s">
        <v>22</v>
      </c>
      <c r="C29" s="6"/>
      <c r="D29" s="4">
        <f>D23+D24+D25+D26+D27+D28</f>
        <v>394404.93890000001</v>
      </c>
    </row>
    <row r="32" spans="1:4">
      <c r="A32" s="6" t="s">
        <v>23</v>
      </c>
      <c r="B32" s="6"/>
      <c r="C32" s="6"/>
    </row>
    <row r="33" spans="1:2">
      <c r="A33" t="s">
        <v>24</v>
      </c>
      <c r="B33" s="1">
        <v>24470</v>
      </c>
    </row>
    <row r="34" spans="1:2">
      <c r="A34" t="s">
        <v>25</v>
      </c>
      <c r="B34" s="1">
        <v>2545</v>
      </c>
    </row>
    <row r="35" spans="1:2">
      <c r="A35" t="s">
        <v>26</v>
      </c>
      <c r="B35" s="1">
        <v>69545</v>
      </c>
    </row>
    <row r="36" spans="1:2">
      <c r="A36" s="3" t="s">
        <v>27</v>
      </c>
      <c r="B36" s="5">
        <f>B33+B34+B35</f>
        <v>96560</v>
      </c>
    </row>
    <row r="40" spans="1:2">
      <c r="A40" s="7" t="s">
        <v>28</v>
      </c>
      <c r="B40" s="7"/>
    </row>
    <row r="41" spans="1:2">
      <c r="A41" t="s">
        <v>29</v>
      </c>
      <c r="B41" s="4">
        <f>D29</f>
        <v>394404.93890000001</v>
      </c>
    </row>
    <row r="42" spans="1:2">
      <c r="A42" t="s">
        <v>30</v>
      </c>
      <c r="B42" s="4">
        <f>D17</f>
        <v>310555.07</v>
      </c>
    </row>
    <row r="43" spans="1:2">
      <c r="A43" t="s">
        <v>31</v>
      </c>
      <c r="B43" s="4">
        <f>B41-B42</f>
        <v>83849.868900000001</v>
      </c>
    </row>
    <row r="44" spans="1:2">
      <c r="A44" t="s">
        <v>32</v>
      </c>
      <c r="B44" s="4">
        <f>B36</f>
        <v>96560</v>
      </c>
    </row>
    <row r="45" spans="1:2">
      <c r="A45" t="s">
        <v>33</v>
      </c>
      <c r="B45" s="4">
        <f>-(B44-B43)</f>
        <v>-12710.131099999999</v>
      </c>
    </row>
  </sheetData>
  <mergeCells count="4">
    <mergeCell ref="B17:C17"/>
    <mergeCell ref="B29:C29"/>
    <mergeCell ref="A32:C32"/>
    <mergeCell ref="A40:B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BCBA-864B-3E42-A88A-5194865A3B9D}">
  <dimension ref="A1:D45"/>
  <sheetViews>
    <sheetView workbookViewId="0">
      <selection activeCell="B46" sqref="B46"/>
    </sheetView>
  </sheetViews>
  <sheetFormatPr defaultColWidth="11" defaultRowHeight="15.95"/>
  <cols>
    <col min="1" max="1" width="23.625" customWidth="1"/>
    <col min="2" max="2" width="24" customWidth="1"/>
    <col min="3" max="3" width="25.125" customWidth="1"/>
    <col min="4" max="4" width="21.625" customWidth="1"/>
  </cols>
  <sheetData>
    <row r="1" spans="1:4">
      <c r="A1" t="s">
        <v>0</v>
      </c>
      <c r="B1" t="s">
        <v>1</v>
      </c>
      <c r="C1" t="s">
        <v>2</v>
      </c>
    </row>
    <row r="2" spans="1:4">
      <c r="A2" t="s">
        <v>3</v>
      </c>
      <c r="B2" t="s">
        <v>4</v>
      </c>
      <c r="C2">
        <f>35</f>
        <v>35</v>
      </c>
    </row>
    <row r="3" spans="1:4">
      <c r="A3" t="s">
        <v>3</v>
      </c>
      <c r="B3" t="s">
        <v>5</v>
      </c>
      <c r="C3">
        <f>59</f>
        <v>59</v>
      </c>
    </row>
    <row r="4" spans="1:4">
      <c r="A4" t="s">
        <v>6</v>
      </c>
      <c r="B4" t="s">
        <v>7</v>
      </c>
      <c r="C4">
        <f>55</f>
        <v>55</v>
      </c>
    </row>
    <row r="5" spans="1:4">
      <c r="A5" t="s">
        <v>8</v>
      </c>
      <c r="B5" t="s">
        <v>9</v>
      </c>
      <c r="C5">
        <f>25</f>
        <v>25</v>
      </c>
    </row>
    <row r="6" spans="1:4">
      <c r="A6" t="s">
        <v>10</v>
      </c>
      <c r="B6" t="s">
        <v>11</v>
      </c>
      <c r="C6">
        <f>64</f>
        <v>64</v>
      </c>
    </row>
    <row r="7" spans="1:4">
      <c r="A7" t="s">
        <v>12</v>
      </c>
      <c r="B7" t="s">
        <v>13</v>
      </c>
      <c r="C7">
        <f>17</f>
        <v>17</v>
      </c>
    </row>
    <row r="10" spans="1:4">
      <c r="A10" t="s">
        <v>0</v>
      </c>
      <c r="B10" t="s">
        <v>1</v>
      </c>
      <c r="C10" t="s">
        <v>14</v>
      </c>
      <c r="D10" t="s">
        <v>15</v>
      </c>
    </row>
    <row r="11" spans="1:4">
      <c r="A11" t="s">
        <v>16</v>
      </c>
      <c r="B11" t="s">
        <v>4</v>
      </c>
      <c r="C11" s="1">
        <v>1202.68</v>
      </c>
      <c r="D11" s="1">
        <f>C2*C11</f>
        <v>42093.8</v>
      </c>
    </row>
    <row r="12" spans="1:4">
      <c r="A12" t="s">
        <v>16</v>
      </c>
      <c r="B12" t="s">
        <v>5</v>
      </c>
      <c r="C12" s="1">
        <v>1161.32</v>
      </c>
      <c r="D12" s="1">
        <f t="shared" ref="D12:D16" si="0">C3*C12</f>
        <v>68517.87999999999</v>
      </c>
    </row>
    <row r="13" spans="1:4">
      <c r="A13" t="s">
        <v>6</v>
      </c>
      <c r="B13" t="s">
        <v>7</v>
      </c>
      <c r="C13" s="1">
        <v>1156.73</v>
      </c>
      <c r="D13" s="1">
        <f t="shared" si="0"/>
        <v>63620.15</v>
      </c>
    </row>
    <row r="14" spans="1:4">
      <c r="A14" t="s">
        <v>8</v>
      </c>
      <c r="B14" t="s">
        <v>9</v>
      </c>
      <c r="C14" s="1">
        <v>1804.33</v>
      </c>
      <c r="D14" s="1">
        <f t="shared" si="0"/>
        <v>45108.25</v>
      </c>
    </row>
    <row r="15" spans="1:4">
      <c r="A15" t="s">
        <v>10</v>
      </c>
      <c r="B15" t="s">
        <v>11</v>
      </c>
      <c r="C15" s="1">
        <v>920.56</v>
      </c>
      <c r="D15" s="1">
        <f t="shared" si="0"/>
        <v>58915.839999999997</v>
      </c>
    </row>
    <row r="16" spans="1:4">
      <c r="A16" t="s">
        <v>12</v>
      </c>
      <c r="B16" t="s">
        <v>13</v>
      </c>
      <c r="C16" s="1">
        <v>1899.95</v>
      </c>
      <c r="D16" s="1">
        <f t="shared" si="0"/>
        <v>32299.15</v>
      </c>
    </row>
    <row r="17" spans="1:4">
      <c r="B17" s="6" t="s">
        <v>17</v>
      </c>
      <c r="C17" s="6"/>
      <c r="D17" s="4">
        <f>D11+D12+D13+D14+D15+D16</f>
        <v>310555.07</v>
      </c>
    </row>
    <row r="19" spans="1:4">
      <c r="A19" t="s">
        <v>18</v>
      </c>
      <c r="B19" t="s">
        <v>19</v>
      </c>
    </row>
    <row r="20" spans="1:4">
      <c r="A20" s="2">
        <f>35%</f>
        <v>0.35</v>
      </c>
      <c r="B20">
        <v>1.27</v>
      </c>
    </row>
    <row r="22" spans="1:4">
      <c r="A22" t="s">
        <v>0</v>
      </c>
      <c r="B22" t="s">
        <v>1</v>
      </c>
      <c r="C22" t="s">
        <v>20</v>
      </c>
      <c r="D22" t="s">
        <v>21</v>
      </c>
    </row>
    <row r="23" spans="1:4">
      <c r="A23" t="s">
        <v>3</v>
      </c>
      <c r="B23" t="s">
        <v>4</v>
      </c>
      <c r="C23" s="4">
        <f>(1+$A$20)*C11</f>
        <v>1623.6180000000002</v>
      </c>
      <c r="D23" s="4">
        <f>C23*C2</f>
        <v>56826.630000000005</v>
      </c>
    </row>
    <row r="24" spans="1:4">
      <c r="A24" t="s">
        <v>3</v>
      </c>
      <c r="B24" t="s">
        <v>5</v>
      </c>
      <c r="C24" s="4">
        <f t="shared" ref="C24:C28" si="1">(1+$A$20)*C12</f>
        <v>1567.7819999999999</v>
      </c>
      <c r="D24" s="4">
        <f t="shared" ref="D24:D28" si="2">C24*C3</f>
        <v>92499.137999999992</v>
      </c>
    </row>
    <row r="25" spans="1:4">
      <c r="A25" t="s">
        <v>6</v>
      </c>
      <c r="B25" t="s">
        <v>7</v>
      </c>
      <c r="C25" s="4">
        <f t="shared" si="1"/>
        <v>1561.5855000000001</v>
      </c>
      <c r="D25" s="4">
        <f t="shared" si="2"/>
        <v>85887.202500000014</v>
      </c>
    </row>
    <row r="26" spans="1:4">
      <c r="A26" t="s">
        <v>8</v>
      </c>
      <c r="B26" t="s">
        <v>9</v>
      </c>
      <c r="C26" s="4">
        <f t="shared" si="1"/>
        <v>2435.8454999999999</v>
      </c>
      <c r="D26" s="4">
        <f t="shared" si="2"/>
        <v>60896.137499999997</v>
      </c>
    </row>
    <row r="27" spans="1:4">
      <c r="A27" t="s">
        <v>10</v>
      </c>
      <c r="B27" t="s">
        <v>11</v>
      </c>
      <c r="C27" s="4">
        <f t="shared" si="1"/>
        <v>1242.7560000000001</v>
      </c>
      <c r="D27" s="4">
        <f t="shared" si="2"/>
        <v>79536.384000000005</v>
      </c>
    </row>
    <row r="28" spans="1:4">
      <c r="A28" t="s">
        <v>12</v>
      </c>
      <c r="B28" t="s">
        <v>13</v>
      </c>
      <c r="C28" s="4">
        <f t="shared" si="1"/>
        <v>2564.9325000000003</v>
      </c>
      <c r="D28" s="4">
        <f t="shared" si="2"/>
        <v>43603.852500000008</v>
      </c>
    </row>
    <row r="29" spans="1:4">
      <c r="B29" s="6" t="s">
        <v>22</v>
      </c>
      <c r="C29" s="6"/>
      <c r="D29" s="4">
        <f>D23+D24+D25+D26+D27+D28</f>
        <v>419249.34450000001</v>
      </c>
    </row>
    <row r="32" spans="1:4">
      <c r="A32" s="6" t="s">
        <v>23</v>
      </c>
      <c r="B32" s="6"/>
      <c r="C32" s="6"/>
    </row>
    <row r="33" spans="1:2">
      <c r="A33" t="s">
        <v>24</v>
      </c>
      <c r="B33" s="1">
        <v>24470</v>
      </c>
    </row>
    <row r="34" spans="1:2">
      <c r="A34" t="s">
        <v>25</v>
      </c>
      <c r="B34" s="1">
        <v>2545</v>
      </c>
    </row>
    <row r="35" spans="1:2">
      <c r="A35" t="s">
        <v>26</v>
      </c>
      <c r="B35" s="1">
        <v>69545</v>
      </c>
    </row>
    <row r="36" spans="1:2">
      <c r="A36" s="3" t="s">
        <v>27</v>
      </c>
      <c r="B36" s="5">
        <f>B33+B34+B35</f>
        <v>96560</v>
      </c>
    </row>
    <row r="40" spans="1:2">
      <c r="A40" s="7" t="s">
        <v>28</v>
      </c>
      <c r="B40" s="7"/>
    </row>
    <row r="41" spans="1:2">
      <c r="A41" t="s">
        <v>29</v>
      </c>
      <c r="B41" s="4">
        <f>D29</f>
        <v>419249.34450000001</v>
      </c>
    </row>
    <row r="42" spans="1:2">
      <c r="A42" t="s">
        <v>30</v>
      </c>
      <c r="B42" s="4">
        <f>D17</f>
        <v>310555.07</v>
      </c>
    </row>
    <row r="43" spans="1:2">
      <c r="A43" t="s">
        <v>31</v>
      </c>
      <c r="B43" s="4">
        <f>B41-B42</f>
        <v>108694.2745</v>
      </c>
    </row>
    <row r="44" spans="1:2">
      <c r="A44" t="s">
        <v>32</v>
      </c>
      <c r="B44" s="4">
        <f>B36</f>
        <v>96560</v>
      </c>
    </row>
    <row r="45" spans="1:2">
      <c r="A45" t="s">
        <v>33</v>
      </c>
      <c r="B45" s="4">
        <f>-(B44-B43)</f>
        <v>12134.2745</v>
      </c>
    </row>
  </sheetData>
  <mergeCells count="4">
    <mergeCell ref="B17:C17"/>
    <mergeCell ref="B29:C29"/>
    <mergeCell ref="A32:C32"/>
    <mergeCell ref="A40:B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8A6B-1D1F-644B-931F-E719186F00A1}">
  <dimension ref="A1:D45"/>
  <sheetViews>
    <sheetView topLeftCell="A20" workbookViewId="0">
      <selection activeCell="B45" sqref="B45"/>
    </sheetView>
  </sheetViews>
  <sheetFormatPr defaultColWidth="11" defaultRowHeight="15.95"/>
  <cols>
    <col min="1" max="1" width="23.625" customWidth="1"/>
    <col min="2" max="2" width="24" customWidth="1"/>
    <col min="3" max="3" width="25.125" customWidth="1"/>
    <col min="4" max="4" width="21.625" customWidth="1"/>
  </cols>
  <sheetData>
    <row r="1" spans="1:4">
      <c r="A1" t="s">
        <v>0</v>
      </c>
      <c r="B1" t="s">
        <v>1</v>
      </c>
      <c r="C1" t="s">
        <v>2</v>
      </c>
    </row>
    <row r="2" spans="1:4">
      <c r="A2" t="s">
        <v>3</v>
      </c>
      <c r="B2" t="s">
        <v>4</v>
      </c>
      <c r="C2">
        <v>40</v>
      </c>
    </row>
    <row r="3" spans="1:4">
      <c r="A3" t="s">
        <v>3</v>
      </c>
      <c r="B3" t="s">
        <v>5</v>
      </c>
      <c r="C3">
        <v>65</v>
      </c>
    </row>
    <row r="4" spans="1:4">
      <c r="A4" t="s">
        <v>6</v>
      </c>
      <c r="B4" t="s">
        <v>7</v>
      </c>
      <c r="C4">
        <v>60</v>
      </c>
    </row>
    <row r="5" spans="1:4">
      <c r="A5" t="s">
        <v>8</v>
      </c>
      <c r="B5" t="s">
        <v>9</v>
      </c>
      <c r="C5">
        <v>60</v>
      </c>
    </row>
    <row r="6" spans="1:4">
      <c r="A6" t="s">
        <v>10</v>
      </c>
      <c r="B6" t="s">
        <v>11</v>
      </c>
      <c r="C6">
        <v>88</v>
      </c>
    </row>
    <row r="7" spans="1:4">
      <c r="A7" t="s">
        <v>12</v>
      </c>
      <c r="B7" t="s">
        <v>13</v>
      </c>
      <c r="C7">
        <v>5</v>
      </c>
    </row>
    <row r="10" spans="1:4">
      <c r="A10" t="s">
        <v>0</v>
      </c>
      <c r="B10" t="s">
        <v>1</v>
      </c>
      <c r="C10" t="s">
        <v>14</v>
      </c>
      <c r="D10" t="s">
        <v>15</v>
      </c>
    </row>
    <row r="11" spans="1:4">
      <c r="A11" t="s">
        <v>16</v>
      </c>
      <c r="B11" t="s">
        <v>4</v>
      </c>
      <c r="C11" s="1">
        <v>1202.68</v>
      </c>
      <c r="D11" s="1">
        <f>C2*C11</f>
        <v>48107.200000000004</v>
      </c>
    </row>
    <row r="12" spans="1:4">
      <c r="A12" t="s">
        <v>16</v>
      </c>
      <c r="B12" t="s">
        <v>5</v>
      </c>
      <c r="C12" s="1">
        <v>1161.32</v>
      </c>
      <c r="D12" s="1">
        <f t="shared" ref="D12:D16" si="0">C3*C12</f>
        <v>75485.8</v>
      </c>
    </row>
    <row r="13" spans="1:4">
      <c r="A13" t="s">
        <v>6</v>
      </c>
      <c r="B13" t="s">
        <v>7</v>
      </c>
      <c r="C13" s="1">
        <v>1156.73</v>
      </c>
      <c r="D13" s="1">
        <f t="shared" si="0"/>
        <v>69403.8</v>
      </c>
    </row>
    <row r="14" spans="1:4">
      <c r="A14" t="s">
        <v>8</v>
      </c>
      <c r="B14" t="s">
        <v>9</v>
      </c>
      <c r="C14" s="1">
        <v>1804.33</v>
      </c>
      <c r="D14" s="1">
        <f t="shared" si="0"/>
        <v>108259.79999999999</v>
      </c>
    </row>
    <row r="15" spans="1:4">
      <c r="A15" t="s">
        <v>10</v>
      </c>
      <c r="B15" t="s">
        <v>11</v>
      </c>
      <c r="C15" s="1">
        <v>920.56</v>
      </c>
      <c r="D15" s="1">
        <f t="shared" si="0"/>
        <v>81009.279999999999</v>
      </c>
    </row>
    <row r="16" spans="1:4">
      <c r="A16" t="s">
        <v>12</v>
      </c>
      <c r="B16" t="s">
        <v>13</v>
      </c>
      <c r="C16" s="1">
        <v>1899.95</v>
      </c>
      <c r="D16" s="1">
        <f t="shared" si="0"/>
        <v>9499.75</v>
      </c>
    </row>
    <row r="17" spans="1:4">
      <c r="B17" s="6" t="s">
        <v>17</v>
      </c>
      <c r="C17" s="6"/>
      <c r="D17" s="4">
        <f>D11+D12+D13+D14+D15+D16</f>
        <v>391765.63</v>
      </c>
    </row>
    <row r="19" spans="1:4">
      <c r="A19" t="s">
        <v>18</v>
      </c>
      <c r="B19" t="s">
        <v>19</v>
      </c>
    </row>
    <row r="20" spans="1:4">
      <c r="A20" s="2">
        <f>27%</f>
        <v>0.27</v>
      </c>
      <c r="B20">
        <v>1.27</v>
      </c>
    </row>
    <row r="22" spans="1:4">
      <c r="A22" t="s">
        <v>0</v>
      </c>
      <c r="B22" t="s">
        <v>1</v>
      </c>
      <c r="C22" t="s">
        <v>20</v>
      </c>
      <c r="D22" t="s">
        <v>21</v>
      </c>
    </row>
    <row r="23" spans="1:4">
      <c r="A23" t="s">
        <v>3</v>
      </c>
      <c r="B23" t="s">
        <v>4</v>
      </c>
      <c r="C23" s="4">
        <f>(1+$A$20)*C11</f>
        <v>1527.4036000000001</v>
      </c>
      <c r="D23" s="4">
        <f>C23*C2</f>
        <v>61096.144</v>
      </c>
    </row>
    <row r="24" spans="1:4">
      <c r="A24" t="s">
        <v>3</v>
      </c>
      <c r="B24" t="s">
        <v>5</v>
      </c>
      <c r="C24" s="4">
        <f t="shared" ref="C24:C28" si="1">(1+$A$20)*C12</f>
        <v>1474.8763999999999</v>
      </c>
      <c r="D24" s="4">
        <f t="shared" ref="D24:D28" si="2">C24*C3</f>
        <v>95866.965999999986</v>
      </c>
    </row>
    <row r="25" spans="1:4">
      <c r="A25" t="s">
        <v>6</v>
      </c>
      <c r="B25" t="s">
        <v>7</v>
      </c>
      <c r="C25" s="4">
        <f t="shared" si="1"/>
        <v>1469.0471</v>
      </c>
      <c r="D25" s="4">
        <f t="shared" si="2"/>
        <v>88142.826000000001</v>
      </c>
    </row>
    <row r="26" spans="1:4">
      <c r="A26" t="s">
        <v>8</v>
      </c>
      <c r="B26" t="s">
        <v>9</v>
      </c>
      <c r="C26" s="4">
        <f t="shared" si="1"/>
        <v>2291.4991</v>
      </c>
      <c r="D26" s="4">
        <f t="shared" si="2"/>
        <v>137489.946</v>
      </c>
    </row>
    <row r="27" spans="1:4">
      <c r="A27" t="s">
        <v>10</v>
      </c>
      <c r="B27" t="s">
        <v>11</v>
      </c>
      <c r="C27" s="4">
        <f t="shared" si="1"/>
        <v>1169.1112000000001</v>
      </c>
      <c r="D27" s="4">
        <f t="shared" si="2"/>
        <v>102881.7856</v>
      </c>
    </row>
    <row r="28" spans="1:4">
      <c r="A28" t="s">
        <v>12</v>
      </c>
      <c r="B28" t="s">
        <v>13</v>
      </c>
      <c r="C28" s="4">
        <f t="shared" si="1"/>
        <v>2412.9365000000003</v>
      </c>
      <c r="D28" s="4">
        <f t="shared" si="2"/>
        <v>12064.682500000001</v>
      </c>
    </row>
    <row r="29" spans="1:4">
      <c r="B29" s="6" t="s">
        <v>22</v>
      </c>
      <c r="C29" s="6"/>
      <c r="D29" s="4">
        <f>D23+D24+D25+D26+D27+D28</f>
        <v>497542.35009999998</v>
      </c>
    </row>
    <row r="32" spans="1:4">
      <c r="A32" s="6" t="s">
        <v>23</v>
      </c>
      <c r="B32" s="6"/>
      <c r="C32" s="6"/>
    </row>
    <row r="33" spans="1:2">
      <c r="A33" t="s">
        <v>24</v>
      </c>
      <c r="B33" s="1">
        <v>24470</v>
      </c>
    </row>
    <row r="34" spans="1:2">
      <c r="A34" t="s">
        <v>25</v>
      </c>
      <c r="B34" s="1">
        <v>2545</v>
      </c>
    </row>
    <row r="35" spans="1:2">
      <c r="A35" t="s">
        <v>26</v>
      </c>
      <c r="B35" s="1">
        <v>69545</v>
      </c>
    </row>
    <row r="36" spans="1:2">
      <c r="A36" s="3" t="s">
        <v>27</v>
      </c>
      <c r="B36" s="5">
        <f>B33+B34+B35</f>
        <v>96560</v>
      </c>
    </row>
    <row r="40" spans="1:2">
      <c r="A40" s="7" t="s">
        <v>28</v>
      </c>
      <c r="B40" s="7"/>
    </row>
    <row r="41" spans="1:2">
      <c r="A41" t="s">
        <v>29</v>
      </c>
      <c r="B41" s="4">
        <f>D29</f>
        <v>497542.35009999998</v>
      </c>
    </row>
    <row r="42" spans="1:2">
      <c r="A42" t="s">
        <v>30</v>
      </c>
      <c r="B42" s="4">
        <f>D17</f>
        <v>391765.63</v>
      </c>
    </row>
    <row r="43" spans="1:2">
      <c r="A43" t="s">
        <v>31</v>
      </c>
      <c r="B43" s="4">
        <f>B41-B42</f>
        <v>105776.72009999998</v>
      </c>
    </row>
    <row r="44" spans="1:2">
      <c r="A44" t="s">
        <v>32</v>
      </c>
      <c r="B44" s="4">
        <f>B36</f>
        <v>96560</v>
      </c>
    </row>
    <row r="45" spans="1:2">
      <c r="A45" t="s">
        <v>33</v>
      </c>
      <c r="B45" s="4">
        <f>B43-B44</f>
        <v>9216.7200999999768</v>
      </c>
    </row>
  </sheetData>
  <mergeCells count="4">
    <mergeCell ref="B17:C17"/>
    <mergeCell ref="B29:C29"/>
    <mergeCell ref="A32:C32"/>
    <mergeCell ref="A40:B4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0A90-CAA5-144D-B04B-64F45A6FF58A}">
  <dimension ref="A1:D45"/>
  <sheetViews>
    <sheetView tabSelected="1" topLeftCell="A12" workbookViewId="0">
      <selection activeCell="B36" sqref="B36"/>
    </sheetView>
  </sheetViews>
  <sheetFormatPr defaultColWidth="11" defaultRowHeight="15.95"/>
  <cols>
    <col min="1" max="1" width="23.625" customWidth="1"/>
    <col min="2" max="2" width="24" customWidth="1"/>
    <col min="3" max="3" width="25.125" customWidth="1"/>
    <col min="4" max="4" width="21.625" customWidth="1"/>
  </cols>
  <sheetData>
    <row r="1" spans="1:4">
      <c r="A1" t="s">
        <v>0</v>
      </c>
      <c r="B1" t="s">
        <v>1</v>
      </c>
      <c r="C1" t="s">
        <v>2</v>
      </c>
    </row>
    <row r="2" spans="1:4">
      <c r="A2" t="s">
        <v>3</v>
      </c>
      <c r="B2" t="s">
        <v>4</v>
      </c>
      <c r="C2">
        <f>35</f>
        <v>35</v>
      </c>
    </row>
    <row r="3" spans="1:4">
      <c r="A3" t="s">
        <v>3</v>
      </c>
      <c r="B3" t="s">
        <v>5</v>
      </c>
      <c r="C3">
        <f>59</f>
        <v>59</v>
      </c>
    </row>
    <row r="4" spans="1:4">
      <c r="A4" t="s">
        <v>6</v>
      </c>
      <c r="B4" t="s">
        <v>7</v>
      </c>
      <c r="C4">
        <f>55</f>
        <v>55</v>
      </c>
    </row>
    <row r="5" spans="1:4">
      <c r="A5" t="s">
        <v>8</v>
      </c>
      <c r="B5" t="s">
        <v>9</v>
      </c>
      <c r="C5">
        <f>25</f>
        <v>25</v>
      </c>
    </row>
    <row r="6" spans="1:4">
      <c r="A6" t="s">
        <v>10</v>
      </c>
      <c r="B6" t="s">
        <v>11</v>
      </c>
      <c r="C6">
        <f>64</f>
        <v>64</v>
      </c>
    </row>
    <row r="7" spans="1:4">
      <c r="A7" t="s">
        <v>12</v>
      </c>
      <c r="B7" t="s">
        <v>13</v>
      </c>
      <c r="C7">
        <f>17</f>
        <v>17</v>
      </c>
    </row>
    <row r="10" spans="1:4">
      <c r="A10" t="s">
        <v>0</v>
      </c>
      <c r="B10" t="s">
        <v>1</v>
      </c>
      <c r="C10" t="s">
        <v>14</v>
      </c>
      <c r="D10" t="s">
        <v>15</v>
      </c>
    </row>
    <row r="11" spans="1:4">
      <c r="A11" t="s">
        <v>16</v>
      </c>
      <c r="B11" t="s">
        <v>4</v>
      </c>
      <c r="C11" s="1">
        <v>1202.68</v>
      </c>
      <c r="D11" s="1">
        <f>C2*C11</f>
        <v>42093.8</v>
      </c>
    </row>
    <row r="12" spans="1:4">
      <c r="A12" t="s">
        <v>16</v>
      </c>
      <c r="B12" t="s">
        <v>5</v>
      </c>
      <c r="C12" s="1">
        <v>1161.32</v>
      </c>
      <c r="D12" s="1">
        <f t="shared" ref="D12:D16" si="0">C3*C12</f>
        <v>68517.87999999999</v>
      </c>
    </row>
    <row r="13" spans="1:4">
      <c r="A13" t="s">
        <v>6</v>
      </c>
      <c r="B13" t="s">
        <v>7</v>
      </c>
      <c r="C13" s="1">
        <v>1156.73</v>
      </c>
      <c r="D13" s="1">
        <f t="shared" si="0"/>
        <v>63620.15</v>
      </c>
    </row>
    <row r="14" spans="1:4">
      <c r="A14" t="s">
        <v>8</v>
      </c>
      <c r="B14" t="s">
        <v>9</v>
      </c>
      <c r="C14" s="1">
        <v>1804.33</v>
      </c>
      <c r="D14" s="1">
        <f t="shared" si="0"/>
        <v>45108.25</v>
      </c>
    </row>
    <row r="15" spans="1:4">
      <c r="A15" t="s">
        <v>10</v>
      </c>
      <c r="B15" t="s">
        <v>11</v>
      </c>
      <c r="C15" s="1">
        <v>920.56</v>
      </c>
      <c r="D15" s="1">
        <f t="shared" si="0"/>
        <v>58915.839999999997</v>
      </c>
    </row>
    <row r="16" spans="1:4">
      <c r="A16" t="s">
        <v>12</v>
      </c>
      <c r="B16" t="s">
        <v>13</v>
      </c>
      <c r="C16" s="1">
        <v>1899.95</v>
      </c>
      <c r="D16" s="1">
        <f t="shared" si="0"/>
        <v>32299.15</v>
      </c>
    </row>
    <row r="17" spans="1:4">
      <c r="B17" s="6" t="s">
        <v>17</v>
      </c>
      <c r="C17" s="6"/>
      <c r="D17" s="4">
        <f>D11+D12+D13+D14+D15+D16</f>
        <v>310555.07</v>
      </c>
    </row>
    <row r="19" spans="1:4">
      <c r="A19" t="s">
        <v>18</v>
      </c>
      <c r="B19" t="s">
        <v>19</v>
      </c>
    </row>
    <row r="20" spans="1:4">
      <c r="A20" s="2">
        <f>27%</f>
        <v>0.27</v>
      </c>
      <c r="B20">
        <v>1.27</v>
      </c>
    </row>
    <row r="22" spans="1:4">
      <c r="A22" t="s">
        <v>0</v>
      </c>
      <c r="B22" t="s">
        <v>1</v>
      </c>
      <c r="C22" t="s">
        <v>20</v>
      </c>
      <c r="D22" t="s">
        <v>21</v>
      </c>
    </row>
    <row r="23" spans="1:4">
      <c r="A23" t="s">
        <v>3</v>
      </c>
      <c r="B23" t="s">
        <v>4</v>
      </c>
      <c r="C23" s="4">
        <f>(1+$A$20)*C11</f>
        <v>1527.4036000000001</v>
      </c>
      <c r="D23" s="4">
        <f>C23*C2</f>
        <v>53459.126000000004</v>
      </c>
    </row>
    <row r="24" spans="1:4">
      <c r="A24" t="s">
        <v>3</v>
      </c>
      <c r="B24" t="s">
        <v>5</v>
      </c>
      <c r="C24" s="4">
        <f t="shared" ref="C24:C28" si="1">(1+$A$20)*C12</f>
        <v>1474.8763999999999</v>
      </c>
      <c r="D24" s="4">
        <f t="shared" ref="D24:D28" si="2">C24*C3</f>
        <v>87017.707599999994</v>
      </c>
    </row>
    <row r="25" spans="1:4">
      <c r="A25" t="s">
        <v>6</v>
      </c>
      <c r="B25" t="s">
        <v>7</v>
      </c>
      <c r="C25" s="4">
        <f t="shared" si="1"/>
        <v>1469.0471</v>
      </c>
      <c r="D25" s="4">
        <f t="shared" si="2"/>
        <v>80797.590500000006</v>
      </c>
    </row>
    <row r="26" spans="1:4">
      <c r="A26" t="s">
        <v>8</v>
      </c>
      <c r="B26" t="s">
        <v>9</v>
      </c>
      <c r="C26" s="4">
        <f t="shared" si="1"/>
        <v>2291.4991</v>
      </c>
      <c r="D26" s="4">
        <f t="shared" si="2"/>
        <v>57287.477500000001</v>
      </c>
    </row>
    <row r="27" spans="1:4">
      <c r="A27" t="s">
        <v>10</v>
      </c>
      <c r="B27" t="s">
        <v>11</v>
      </c>
      <c r="C27" s="4">
        <f t="shared" si="1"/>
        <v>1169.1112000000001</v>
      </c>
      <c r="D27" s="4">
        <f t="shared" si="2"/>
        <v>74823.116800000003</v>
      </c>
    </row>
    <row r="28" spans="1:4">
      <c r="A28" t="s">
        <v>12</v>
      </c>
      <c r="B28" t="s">
        <v>13</v>
      </c>
      <c r="C28" s="4">
        <f t="shared" si="1"/>
        <v>2412.9365000000003</v>
      </c>
      <c r="D28" s="4">
        <f t="shared" si="2"/>
        <v>41019.920500000007</v>
      </c>
    </row>
    <row r="29" spans="1:4">
      <c r="B29" s="6" t="s">
        <v>22</v>
      </c>
      <c r="C29" s="6"/>
      <c r="D29" s="4">
        <f>D23+D24+D25+D26+D27+D28</f>
        <v>394404.93890000001</v>
      </c>
    </row>
    <row r="32" spans="1:4">
      <c r="A32" s="6" t="s">
        <v>23</v>
      </c>
      <c r="B32" s="6"/>
      <c r="C32" s="6"/>
    </row>
    <row r="33" spans="1:2">
      <c r="A33" t="s">
        <v>24</v>
      </c>
      <c r="B33" s="1">
        <v>24470</v>
      </c>
    </row>
    <row r="34" spans="1:2">
      <c r="A34" t="s">
        <v>25</v>
      </c>
      <c r="B34" s="1">
        <v>2545</v>
      </c>
    </row>
    <row r="35" spans="1:2">
      <c r="A35" t="s">
        <v>26</v>
      </c>
      <c r="B35" s="1">
        <f>69545/2</f>
        <v>34772.5</v>
      </c>
    </row>
    <row r="36" spans="1:2">
      <c r="A36" s="3" t="s">
        <v>27</v>
      </c>
      <c r="B36" s="5">
        <f>B33+B34+B35</f>
        <v>61787.5</v>
      </c>
    </row>
    <row r="40" spans="1:2">
      <c r="A40" s="7" t="s">
        <v>28</v>
      </c>
      <c r="B40" s="7"/>
    </row>
    <row r="41" spans="1:2">
      <c r="A41" t="s">
        <v>29</v>
      </c>
      <c r="B41" s="4">
        <f>D29</f>
        <v>394404.93890000001</v>
      </c>
    </row>
    <row r="42" spans="1:2">
      <c r="A42" t="s">
        <v>30</v>
      </c>
      <c r="B42" s="4">
        <f>D17</f>
        <v>310555.07</v>
      </c>
    </row>
    <row r="43" spans="1:2">
      <c r="A43" t="s">
        <v>31</v>
      </c>
      <c r="B43" s="4">
        <f>B41-B42</f>
        <v>83849.868900000001</v>
      </c>
    </row>
    <row r="44" spans="1:2">
      <c r="A44" t="s">
        <v>32</v>
      </c>
      <c r="B44" s="4">
        <f>B36</f>
        <v>61787.5</v>
      </c>
    </row>
    <row r="45" spans="1:2">
      <c r="A45" t="s">
        <v>33</v>
      </c>
      <c r="B45" s="4">
        <f>-(B44-B43)</f>
        <v>22062.368900000001</v>
      </c>
    </row>
  </sheetData>
  <mergeCells count="4">
    <mergeCell ref="B17:C17"/>
    <mergeCell ref="B29:C29"/>
    <mergeCell ref="A32:C32"/>
    <mergeCell ref="A40:B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Westerfield</dc:creator>
  <cp:keywords/>
  <dc:description/>
  <cp:lastModifiedBy>William Westerfield</cp:lastModifiedBy>
  <cp:revision/>
  <dcterms:created xsi:type="dcterms:W3CDTF">2025-09-11T16:31:43Z</dcterms:created>
  <dcterms:modified xsi:type="dcterms:W3CDTF">2025-12-07T19:04:36Z</dcterms:modified>
  <cp:category/>
  <cp:contentStatus/>
</cp:coreProperties>
</file>